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2240" windowHeight="8700" tabRatio="993" activeTab="1"/>
  </bookViews>
  <sheets>
    <sheet name="4125000" sheetId="20" r:id="rId1"/>
    <sheet name="בסיס לחלוקה להשיגיםמלאים מותנה " sheetId="22" r:id="rId2"/>
    <sheet name="גיליון2" sheetId="23" r:id="rId3"/>
  </sheets>
  <definedNames>
    <definedName name="_xlnm.Print_Area" localSheetId="0">'4125000'!$A$1:$G$36</definedName>
  </definedNames>
  <calcPr calcId="145621"/>
</workbook>
</file>

<file path=xl/calcChain.xml><?xml version="1.0" encoding="utf-8"?>
<calcChain xmlns="http://schemas.openxmlformats.org/spreadsheetml/2006/main">
  <c r="D43" i="22" l="1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1" i="22"/>
  <c r="C10" i="22"/>
  <c r="C9" i="22"/>
  <c r="C8" i="22"/>
  <c r="C43" i="22"/>
  <c r="F5" i="22"/>
  <c r="C32" i="20"/>
  <c r="E11" i="22"/>
  <c r="F11" i="22"/>
  <c r="E42" i="22"/>
  <c r="F42" i="22"/>
  <c r="G42" i="22"/>
  <c r="F30" i="20"/>
  <c r="E12" i="22"/>
  <c r="F12" i="22"/>
  <c r="E23" i="22"/>
  <c r="F23" i="22"/>
  <c r="E16" i="22"/>
  <c r="F16" i="22"/>
  <c r="E24" i="22"/>
  <c r="F24" i="22"/>
  <c r="E41" i="22"/>
  <c r="F41" i="22"/>
  <c r="E39" i="22"/>
  <c r="F39" i="22"/>
  <c r="E34" i="22"/>
  <c r="F34" i="22"/>
  <c r="E32" i="22"/>
  <c r="F32" i="22"/>
  <c r="E30" i="22"/>
  <c r="F30" i="22"/>
  <c r="E22" i="22"/>
  <c r="F22" i="22"/>
  <c r="G22" i="22"/>
  <c r="F22" i="20"/>
  <c r="E20" i="22"/>
  <c r="F20" i="22"/>
  <c r="E18" i="22"/>
  <c r="F18" i="22"/>
  <c r="E37" i="22"/>
  <c r="F37" i="22"/>
  <c r="E36" i="22"/>
  <c r="F36" i="22"/>
  <c r="E26" i="22"/>
  <c r="F26" i="22"/>
  <c r="E9" i="22"/>
  <c r="F9" i="22"/>
  <c r="E13" i="22"/>
  <c r="F13" i="22"/>
  <c r="E15" i="22"/>
  <c r="F15" i="22"/>
  <c r="E10" i="22"/>
  <c r="F10" i="22"/>
  <c r="E14" i="22"/>
  <c r="F14" i="22"/>
  <c r="E25" i="22"/>
  <c r="F25" i="22"/>
  <c r="E40" i="22"/>
  <c r="F40" i="22"/>
  <c r="E38" i="22"/>
  <c r="F38" i="22"/>
  <c r="E33" i="22"/>
  <c r="F33" i="22"/>
  <c r="E31" i="22"/>
  <c r="F31" i="22"/>
  <c r="E21" i="22"/>
  <c r="F21" i="22"/>
  <c r="E17" i="22"/>
  <c r="F17" i="22"/>
  <c r="E28" i="22"/>
  <c r="F28" i="22"/>
  <c r="G28" i="22"/>
  <c r="F24" i="20"/>
  <c r="E29" i="22"/>
  <c r="F29" i="22"/>
  <c r="E19" i="22"/>
  <c r="F19" i="22"/>
  <c r="E8" i="22"/>
  <c r="F8" i="22"/>
  <c r="E35" i="22"/>
  <c r="F35" i="22"/>
  <c r="E27" i="22"/>
  <c r="F27" i="22"/>
  <c r="G37" i="22"/>
  <c r="F28" i="20"/>
  <c r="F43" i="22"/>
  <c r="G8" i="22"/>
  <c r="G34" i="22"/>
  <c r="F26" i="20"/>
  <c r="G16" i="22"/>
  <c r="F20" i="20"/>
  <c r="F18" i="20"/>
  <c r="G43" i="22"/>
  <c r="G45" i="22"/>
  <c r="E9" i="20"/>
  <c r="D28" i="20"/>
  <c r="E28" i="20"/>
  <c r="G28" i="20"/>
  <c r="D31" i="20"/>
  <c r="E31" i="20"/>
  <c r="D27" i="20"/>
  <c r="E27" i="20"/>
  <c r="D29" i="20"/>
  <c r="E29" i="20"/>
  <c r="D21" i="20"/>
  <c r="E21" i="20"/>
  <c r="D23" i="20"/>
  <c r="E23" i="20"/>
  <c r="D18" i="20"/>
  <c r="E18" i="20"/>
  <c r="D30" i="20"/>
  <c r="E30" i="20"/>
  <c r="D20" i="20"/>
  <c r="E20" i="20"/>
  <c r="D25" i="20"/>
  <c r="E25" i="20"/>
  <c r="D19" i="20"/>
  <c r="E19" i="20"/>
  <c r="D24" i="20"/>
  <c r="E24" i="20"/>
  <c r="D26" i="20"/>
  <c r="E26" i="20"/>
  <c r="G26" i="20"/>
  <c r="D22" i="20"/>
  <c r="E22" i="20"/>
  <c r="G22" i="20"/>
  <c r="G18" i="20"/>
  <c r="F32" i="20"/>
  <c r="G20" i="20"/>
  <c r="G24" i="20"/>
  <c r="G30" i="20"/>
  <c r="G32" i="20"/>
  <c r="E32" i="20"/>
</calcChain>
</file>

<file path=xl/sharedStrings.xml><?xml version="1.0" encoding="utf-8"?>
<sst xmlns="http://schemas.openxmlformats.org/spreadsheetml/2006/main" count="87" uniqueCount="55">
  <si>
    <t>עידוד נשים 30% כולל מענקים</t>
  </si>
  <si>
    <t xml:space="preserve">לפי תקציב </t>
  </si>
  <si>
    <t>צפי שנתי</t>
  </si>
  <si>
    <t xml:space="preserve">ערך נקודה : </t>
  </si>
  <si>
    <t xml:space="preserve">ניקוד עפ"י טבלת דירוג עדיפות  : </t>
  </si>
  <si>
    <t xml:space="preserve">קבוצות </t>
  </si>
  <si>
    <t>נקודות</t>
  </si>
  <si>
    <t xml:space="preserve">חישוב התמיכה </t>
  </si>
  <si>
    <t>ערך נקודה</t>
  </si>
  <si>
    <t>סה"כ</t>
  </si>
  <si>
    <t>טניס ליגה לאומית</t>
  </si>
  <si>
    <t>טניס שולחן ליגה ארצית</t>
  </si>
  <si>
    <t xml:space="preserve">השתתפות במפעל אירופי </t>
  </si>
  <si>
    <t>כדרוגל ביתר ת"א רמלה</t>
  </si>
  <si>
    <t>תקציב בסיס:</t>
  </si>
  <si>
    <t>גביע</t>
  </si>
  <si>
    <t xml:space="preserve">אליפות </t>
  </si>
  <si>
    <t>תרומה לקהילה</t>
  </si>
  <si>
    <t>עלייה לפלייאוף עליון</t>
  </si>
  <si>
    <t>נקודות להישגים</t>
  </si>
  <si>
    <t>כדורסל נשים</t>
  </si>
  <si>
    <t>כדורסל גברים</t>
  </si>
  <si>
    <t>כדורגל גברים</t>
  </si>
  <si>
    <t xml:space="preserve">גביע מדינה </t>
  </si>
  <si>
    <t>טניס</t>
  </si>
  <si>
    <t>טניס שולחן</t>
  </si>
  <si>
    <t>עליה לשלב רבע גמר/חצי גמר/גמר</t>
  </si>
  <si>
    <t>נקודות בפועל</t>
  </si>
  <si>
    <t>הישגים</t>
  </si>
  <si>
    <t>קבוצה</t>
  </si>
  <si>
    <t>טאקוונדו</t>
  </si>
  <si>
    <t>אקדמיה לספורט</t>
  </si>
  <si>
    <t>מצטבר לקבוצה</t>
  </si>
  <si>
    <t>סה"כ הישגים</t>
  </si>
  <si>
    <t>עליה לשלב רבע גמר/חצי גמר/גמר(פלייאוף וגביע מדינה)</t>
  </si>
  <si>
    <t>זכייה במפעל אירופי -רבע גמר/חציגמר/גמר</t>
  </si>
  <si>
    <t>גיוס משאבים</t>
  </si>
  <si>
    <t xml:space="preserve">  מתקציב העירייה   </t>
  </si>
  <si>
    <t>שילוב שחקנים צעירים/מקומויים</t>
  </si>
  <si>
    <t>אלוף ישראל</t>
  </si>
  <si>
    <t>אלוף אירופה (מקומות1-3)</t>
  </si>
  <si>
    <t>הישגים בטאקוונדו-קבוצתי</t>
  </si>
  <si>
    <t>לפי תקציב טבלת בסיס</t>
  </si>
  <si>
    <t>אקדמיה</t>
  </si>
  <si>
    <t>הישג-גביע/אליפות</t>
  </si>
  <si>
    <t>סה"כ תמיכה+הישגים ל2015</t>
  </si>
  <si>
    <t>כדורסל גברים ארצית.</t>
  </si>
  <si>
    <t>מרכז מצויינות + שילוב שחקנים צעירים/מקומויים ( 15+1.15)</t>
  </si>
  <si>
    <t>השתתפות חניכים בחו"ל</t>
  </si>
  <si>
    <t>אלוף אירופה (מקומות1-3)/השתתפות במפעלים בחו"ל</t>
  </si>
  <si>
    <t xml:space="preserve">חישוב התמיכה לשנת 2016 עפ"י הקירטריונים </t>
  </si>
  <si>
    <t>חישוב התמיכה לשנת 2016 -תלוי הישגים/משלים</t>
  </si>
  <si>
    <t>כדורסל נשים ליגה לאומית 250+75</t>
  </si>
  <si>
    <t>יתרה לחלוקה לפי תקציב בסיסי</t>
  </si>
  <si>
    <t>(15+1.5)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</si>
</sst>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8" formatCode="&quot;₪&quot;\ #,##0"/>
    <numFmt numFmtId="174" formatCode="0.0"/>
  </numFmts>
  <fonts count="14" x14ac:knownFonts="1">
    <font>
      <sz val="10"/>
      <name val="Arial"/>
      <charset val="177"/>
    </font>
    <font>
      <sz val="10"/>
      <name val="Arial"/>
      <charset val="177"/>
    </font>
    <font>
      <b/>
      <u/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4"/>
      <name val="David"/>
      <family val="2"/>
      <charset val="177"/>
    </font>
    <font>
      <b/>
      <u/>
      <sz val="16"/>
      <name val="David"/>
      <family val="2"/>
      <charset val="177"/>
    </font>
    <font>
      <sz val="16"/>
      <name val="David"/>
      <family val="2"/>
      <charset val="177"/>
    </font>
    <font>
      <b/>
      <sz val="16"/>
      <name val="David"/>
      <family val="2"/>
      <charset val="177"/>
    </font>
    <font>
      <b/>
      <sz val="12"/>
      <name val="Arial"/>
      <family val="2"/>
    </font>
    <font>
      <b/>
      <sz val="11"/>
      <name val="David"/>
      <family val="2"/>
      <charset val="177"/>
    </font>
    <font>
      <b/>
      <sz val="12"/>
      <color rgb="FF00000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5" fillId="0" borderId="0" xfId="0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" fontId="5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168" fontId="2" fillId="0" borderId="0" xfId="1" applyNumberFormat="1" applyFont="1" applyBorder="1" applyAlignment="1">
      <alignment horizontal="center"/>
    </xf>
    <xf numFmtId="0" fontId="7" fillId="0" borderId="0" xfId="0" applyFont="1"/>
    <xf numFmtId="0" fontId="6" fillId="2" borderId="4" xfId="0" applyFont="1" applyFill="1" applyBorder="1" applyAlignment="1">
      <alignment horizontal="center"/>
    </xf>
    <xf numFmtId="0" fontId="13" fillId="0" borderId="32" xfId="0" applyFont="1" applyBorder="1" applyAlignment="1">
      <alignment horizontal="center" wrapText="1" readingOrder="2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8" fontId="8" fillId="0" borderId="7" xfId="1" applyNumberFormat="1" applyFont="1" applyBorder="1" applyAlignment="1">
      <alignment horizontal="center"/>
    </xf>
    <xf numFmtId="10" fontId="9" fillId="0" borderId="3" xfId="0" applyNumberFormat="1" applyFont="1" applyBorder="1" applyAlignment="1">
      <alignment horizontal="center"/>
    </xf>
    <xf numFmtId="168" fontId="10" fillId="0" borderId="0" xfId="1" applyNumberFormat="1" applyFont="1" applyBorder="1" applyAlignment="1">
      <alignment horizontal="center"/>
    </xf>
    <xf numFmtId="43" fontId="9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12" xfId="0" applyNumberFormat="1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0" fontId="11" fillId="0" borderId="0" xfId="0" applyFont="1"/>
    <xf numFmtId="168" fontId="11" fillId="0" borderId="0" xfId="0" applyNumberFormat="1" applyFont="1"/>
    <xf numFmtId="0" fontId="6" fillId="0" borderId="1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wrapText="1"/>
    </xf>
    <xf numFmtId="1" fontId="6" fillId="2" borderId="4" xfId="0" applyNumberFormat="1" applyFont="1" applyFill="1" applyBorder="1" applyAlignment="1">
      <alignment horizontal="center" wrapText="1"/>
    </xf>
    <xf numFmtId="1" fontId="6" fillId="2" borderId="9" xfId="0" applyNumberFormat="1" applyFont="1" applyFill="1" applyBorder="1" applyAlignment="1">
      <alignment horizontal="center" wrapText="1"/>
    </xf>
    <xf numFmtId="174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74" fontId="3" fillId="0" borderId="5" xfId="0" applyNumberFormat="1" applyFont="1" applyBorder="1" applyAlignment="1">
      <alignment horizontal="center"/>
    </xf>
    <xf numFmtId="174" fontId="3" fillId="0" borderId="11" xfId="0" applyNumberFormat="1" applyFont="1" applyBorder="1" applyAlignment="1">
      <alignment horizontal="center"/>
    </xf>
    <xf numFmtId="174" fontId="12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6" xfId="0" applyFont="1" applyBorder="1"/>
    <xf numFmtId="0" fontId="9" fillId="0" borderId="3" xfId="0" applyFont="1" applyBorder="1"/>
    <xf numFmtId="0" fontId="9" fillId="0" borderId="7" xfId="0" applyFont="1" applyBorder="1"/>
    <xf numFmtId="0" fontId="9" fillId="0" borderId="15" xfId="0" applyFont="1" applyBorder="1"/>
    <xf numFmtId="0" fontId="9" fillId="0" borderId="16" xfId="0" applyFont="1" applyBorder="1"/>
    <xf numFmtId="0" fontId="8" fillId="0" borderId="2" xfId="0" applyFont="1" applyBorder="1" applyAlignment="1">
      <alignment horizontal="right" vertical="top"/>
    </xf>
    <xf numFmtId="168" fontId="3" fillId="0" borderId="17" xfId="0" applyNumberFormat="1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29" xfId="0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9" fillId="0" borderId="31" xfId="1" applyNumberFormat="1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168" fontId="3" fillId="0" borderId="22" xfId="0" applyNumberFormat="1" applyFont="1" applyBorder="1" applyAlignment="1">
      <alignment horizontal="center"/>
    </xf>
    <xf numFmtId="168" fontId="3" fillId="0" borderId="2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8" fontId="3" fillId="0" borderId="9" xfId="0" applyNumberFormat="1" applyFont="1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168" fontId="3" fillId="0" borderId="2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G80"/>
  <sheetViews>
    <sheetView rightToLeft="1" view="pageBreakPreview" topLeftCell="A13" zoomScale="66" zoomScaleNormal="90" zoomScaleSheetLayoutView="66" workbookViewId="0">
      <selection activeCell="I36" sqref="I36"/>
    </sheetView>
  </sheetViews>
  <sheetFormatPr defaultRowHeight="15" x14ac:dyDescent="0.25"/>
  <cols>
    <col min="1" max="1" width="45.140625" style="2" bestFit="1" customWidth="1"/>
    <col min="2" max="2" width="16.28515625" style="2" customWidth="1"/>
    <col min="3" max="3" width="12.28515625" style="2" bestFit="1" customWidth="1"/>
    <col min="4" max="4" width="10.5703125" style="2" bestFit="1" customWidth="1"/>
    <col min="5" max="5" width="18.140625" style="2" bestFit="1" customWidth="1"/>
    <col min="6" max="6" width="13.28515625" style="2" bestFit="1" customWidth="1"/>
    <col min="7" max="7" width="21.28515625" style="2" customWidth="1"/>
    <col min="8" max="16384" width="9.140625" style="2"/>
  </cols>
  <sheetData>
    <row r="4" spans="1:7" x14ac:dyDescent="0.25">
      <c r="B4" s="3"/>
      <c r="C4" s="3"/>
    </row>
    <row r="5" spans="1:7" ht="18.75" x14ac:dyDescent="0.3">
      <c r="A5" s="14"/>
      <c r="B5" s="18" t="s">
        <v>14</v>
      </c>
      <c r="C5" s="1"/>
      <c r="D5" s="14"/>
      <c r="E5" s="14"/>
      <c r="F5" s="14"/>
      <c r="G5" s="14"/>
    </row>
    <row r="6" spans="1:7" ht="16.5" thickBot="1" x14ac:dyDescent="0.3">
      <c r="A6" s="14"/>
      <c r="B6" s="14"/>
      <c r="C6" s="14"/>
      <c r="D6" s="14"/>
      <c r="E6" s="14"/>
      <c r="F6" s="14"/>
      <c r="G6" s="14"/>
    </row>
    <row r="7" spans="1:7" ht="18.75" customHeight="1" x14ac:dyDescent="0.3">
      <c r="A7" s="64" t="s">
        <v>50</v>
      </c>
      <c r="B7" s="21"/>
      <c r="C7" s="21"/>
      <c r="D7" s="21"/>
      <c r="E7" s="22"/>
      <c r="F7" s="58"/>
      <c r="G7" s="59"/>
    </row>
    <row r="8" spans="1:7" ht="20.25" x14ac:dyDescent="0.3">
      <c r="A8" s="23" t="s">
        <v>0</v>
      </c>
      <c r="B8" s="24"/>
      <c r="C8" s="24"/>
      <c r="D8" s="24"/>
      <c r="E8" s="25"/>
      <c r="F8" s="60"/>
      <c r="G8" s="61"/>
    </row>
    <row r="9" spans="1:7" ht="20.25" x14ac:dyDescent="0.3">
      <c r="A9" s="26" t="s">
        <v>42</v>
      </c>
      <c r="B9" s="27"/>
      <c r="C9" s="28"/>
      <c r="D9" s="24" t="s">
        <v>2</v>
      </c>
      <c r="E9" s="29">
        <f>3500000+'בסיס לחלוקה להשיגיםמלאים מותנה '!G45</f>
        <v>3500000</v>
      </c>
      <c r="F9" s="60"/>
      <c r="G9" s="61"/>
    </row>
    <row r="10" spans="1:7" ht="20.25" x14ac:dyDescent="0.3">
      <c r="A10" s="30" t="s">
        <v>37</v>
      </c>
      <c r="B10" s="31">
        <v>4125000</v>
      </c>
      <c r="C10" s="24"/>
      <c r="D10" s="24"/>
      <c r="E10" s="25"/>
      <c r="F10" s="60"/>
      <c r="G10" s="61"/>
    </row>
    <row r="11" spans="1:7" ht="20.25" x14ac:dyDescent="0.3">
      <c r="A11" s="23" t="s">
        <v>3</v>
      </c>
      <c r="B11" s="24"/>
      <c r="C11" s="24"/>
      <c r="D11" s="24"/>
      <c r="E11" s="32"/>
      <c r="F11" s="60"/>
      <c r="G11" s="61"/>
    </row>
    <row r="12" spans="1:7" ht="20.25" x14ac:dyDescent="0.3">
      <c r="A12" s="23"/>
      <c r="B12" s="24"/>
      <c r="C12" s="24"/>
      <c r="D12" s="24"/>
      <c r="E12" s="25"/>
      <c r="F12" s="60"/>
      <c r="G12" s="61"/>
    </row>
    <row r="13" spans="1:7" ht="20.25" x14ac:dyDescent="0.3">
      <c r="A13" s="23" t="s">
        <v>4</v>
      </c>
      <c r="B13" s="24"/>
      <c r="C13" s="24"/>
      <c r="D13" s="24"/>
      <c r="E13" s="25"/>
      <c r="F13" s="60"/>
      <c r="G13" s="61"/>
    </row>
    <row r="14" spans="1:7" ht="20.25" x14ac:dyDescent="0.3">
      <c r="A14" s="23"/>
      <c r="B14" s="24"/>
      <c r="C14" s="24"/>
      <c r="D14" s="24"/>
      <c r="E14" s="25"/>
      <c r="F14" s="60"/>
      <c r="G14" s="61"/>
    </row>
    <row r="15" spans="1:7" ht="21" thickBot="1" x14ac:dyDescent="0.35">
      <c r="A15" s="23"/>
      <c r="B15" s="24"/>
      <c r="C15" s="24"/>
      <c r="D15" s="24"/>
      <c r="E15" s="25"/>
      <c r="F15" s="62"/>
      <c r="G15" s="63"/>
    </row>
    <row r="16" spans="1:7" ht="63.75" customHeight="1" x14ac:dyDescent="0.3">
      <c r="A16" s="68" t="s">
        <v>5</v>
      </c>
      <c r="B16" s="69"/>
      <c r="C16" s="69" t="s">
        <v>6</v>
      </c>
      <c r="D16" s="74" t="s">
        <v>7</v>
      </c>
      <c r="E16" s="75"/>
      <c r="F16" s="76" t="s">
        <v>33</v>
      </c>
      <c r="G16" s="78" t="s">
        <v>45</v>
      </c>
    </row>
    <row r="17" spans="1:7" ht="20.25" x14ac:dyDescent="0.3">
      <c r="A17" s="70"/>
      <c r="B17" s="71"/>
      <c r="C17" s="71"/>
      <c r="D17" s="71" t="s">
        <v>8</v>
      </c>
      <c r="E17" s="72" t="s">
        <v>9</v>
      </c>
      <c r="F17" s="77"/>
      <c r="G17" s="79"/>
    </row>
    <row r="18" spans="1:7" ht="20.25" x14ac:dyDescent="0.3">
      <c r="A18" s="35" t="s">
        <v>52</v>
      </c>
      <c r="B18" s="34"/>
      <c r="C18" s="34">
        <v>325</v>
      </c>
      <c r="D18" s="36">
        <f t="shared" ref="D18:D31" si="0">$E$9/$C$32</f>
        <v>3356.0264646658352</v>
      </c>
      <c r="E18" s="37">
        <f t="shared" ref="E18:E31" si="1">D18*C18</f>
        <v>1090708.6010163964</v>
      </c>
      <c r="F18" s="80">
        <f>'בסיס לחלוקה להשיגיםמלאים מותנה '!G8</f>
        <v>0</v>
      </c>
      <c r="G18" s="82">
        <f>F18+E18+E19</f>
        <v>1090708.6010163964</v>
      </c>
    </row>
    <row r="19" spans="1:7" ht="20.25" x14ac:dyDescent="0.3">
      <c r="A19" s="33" t="s">
        <v>38</v>
      </c>
      <c r="B19" s="34"/>
      <c r="C19" s="34">
        <v>0</v>
      </c>
      <c r="D19" s="36">
        <f t="shared" si="0"/>
        <v>3356.0264646658352</v>
      </c>
      <c r="E19" s="37">
        <f t="shared" si="1"/>
        <v>0</v>
      </c>
      <c r="F19" s="81"/>
      <c r="G19" s="83"/>
    </row>
    <row r="20" spans="1:7" ht="20.25" x14ac:dyDescent="0.3">
      <c r="A20" s="35" t="s">
        <v>46</v>
      </c>
      <c r="B20" s="34"/>
      <c r="C20" s="34">
        <v>200</v>
      </c>
      <c r="D20" s="36">
        <f t="shared" si="0"/>
        <v>3356.0264646658352</v>
      </c>
      <c r="E20" s="37">
        <f t="shared" si="1"/>
        <v>671205.29293316707</v>
      </c>
      <c r="F20" s="80">
        <f>'בסיס לחלוקה להשיגיםמלאים מותנה '!G16</f>
        <v>0</v>
      </c>
      <c r="G20" s="82">
        <f>F20+E20+E21</f>
        <v>738325.82222648384</v>
      </c>
    </row>
    <row r="21" spans="1:7" ht="20.25" x14ac:dyDescent="0.3">
      <c r="A21" s="33" t="s">
        <v>38</v>
      </c>
      <c r="B21" s="34"/>
      <c r="C21" s="34">
        <v>20</v>
      </c>
      <c r="D21" s="36">
        <f t="shared" si="0"/>
        <v>3356.0264646658352</v>
      </c>
      <c r="E21" s="37">
        <f t="shared" si="1"/>
        <v>67120.529293316707</v>
      </c>
      <c r="F21" s="81"/>
      <c r="G21" s="83"/>
    </row>
    <row r="22" spans="1:7" ht="20.25" x14ac:dyDescent="0.3">
      <c r="A22" s="35" t="s">
        <v>13</v>
      </c>
      <c r="B22" s="34"/>
      <c r="C22" s="34">
        <v>350</v>
      </c>
      <c r="D22" s="36">
        <f t="shared" si="0"/>
        <v>3356.0264646658352</v>
      </c>
      <c r="E22" s="37">
        <f t="shared" si="1"/>
        <v>1174609.2626330424</v>
      </c>
      <c r="F22" s="80">
        <f>'בסיס לחלוקה להשיגיםמלאים מותנה '!G22</f>
        <v>0</v>
      </c>
      <c r="G22" s="82">
        <f>F22+E22+E23</f>
        <v>1292070.1888963466</v>
      </c>
    </row>
    <row r="23" spans="1:7" ht="20.25" x14ac:dyDescent="0.3">
      <c r="A23" s="33" t="s">
        <v>38</v>
      </c>
      <c r="B23" s="34"/>
      <c r="C23" s="34">
        <v>35</v>
      </c>
      <c r="D23" s="36">
        <f t="shared" si="0"/>
        <v>3356.0264646658352</v>
      </c>
      <c r="E23" s="37">
        <f t="shared" si="1"/>
        <v>117460.92626330424</v>
      </c>
      <c r="F23" s="81"/>
      <c r="G23" s="83"/>
    </row>
    <row r="24" spans="1:7" ht="20.25" x14ac:dyDescent="0.3">
      <c r="A24" s="35" t="s">
        <v>10</v>
      </c>
      <c r="B24" s="34"/>
      <c r="C24" s="34">
        <v>46</v>
      </c>
      <c r="D24" s="36">
        <f t="shared" si="0"/>
        <v>3356.0264646658352</v>
      </c>
      <c r="E24" s="37">
        <f t="shared" si="1"/>
        <v>154377.21737462841</v>
      </c>
      <c r="F24" s="80">
        <f>'בסיס לחלוקה להשיגיםמלאים מותנה '!G28</f>
        <v>0</v>
      </c>
      <c r="G24" s="82">
        <f>F24+E24+E25</f>
        <v>169814.93911209126</v>
      </c>
    </row>
    <row r="25" spans="1:7" ht="20.25" x14ac:dyDescent="0.3">
      <c r="A25" s="33" t="s">
        <v>38</v>
      </c>
      <c r="B25" s="34"/>
      <c r="C25" s="34">
        <v>4.5999999999999996</v>
      </c>
      <c r="D25" s="36">
        <f t="shared" si="0"/>
        <v>3356.0264646658352</v>
      </c>
      <c r="E25" s="37">
        <f t="shared" si="1"/>
        <v>15437.72173746284</v>
      </c>
      <c r="F25" s="81"/>
      <c r="G25" s="83"/>
    </row>
    <row r="26" spans="1:7" ht="20.25" x14ac:dyDescent="0.3">
      <c r="A26" s="35" t="s">
        <v>11</v>
      </c>
      <c r="B26" s="34"/>
      <c r="C26" s="34">
        <v>7</v>
      </c>
      <c r="D26" s="36">
        <f t="shared" si="0"/>
        <v>3356.0264646658352</v>
      </c>
      <c r="E26" s="37">
        <f t="shared" si="1"/>
        <v>23492.185252660845</v>
      </c>
      <c r="F26" s="80">
        <f>'בסיס לחלוקה להשיגיםמלאים מותנה '!G34</f>
        <v>0</v>
      </c>
      <c r="G26" s="82">
        <f>F26+E26+E27</f>
        <v>25841.403777926931</v>
      </c>
    </row>
    <row r="27" spans="1:7" ht="20.25" x14ac:dyDescent="0.3">
      <c r="A27" s="33" t="s">
        <v>38</v>
      </c>
      <c r="B27" s="34"/>
      <c r="C27" s="34">
        <v>0.7</v>
      </c>
      <c r="D27" s="36">
        <f t="shared" si="0"/>
        <v>3356.0264646658352</v>
      </c>
      <c r="E27" s="37">
        <f t="shared" si="1"/>
        <v>2349.2185252660843</v>
      </c>
      <c r="F27" s="81"/>
      <c r="G27" s="83"/>
    </row>
    <row r="28" spans="1:7" ht="20.25" x14ac:dyDescent="0.3">
      <c r="A28" s="35" t="s">
        <v>30</v>
      </c>
      <c r="B28" s="34"/>
      <c r="C28" s="34">
        <v>15</v>
      </c>
      <c r="D28" s="36">
        <f t="shared" si="0"/>
        <v>3356.0264646658352</v>
      </c>
      <c r="E28" s="37">
        <f t="shared" si="1"/>
        <v>50340.396969987531</v>
      </c>
      <c r="F28" s="80">
        <f>'בסיס לחלוקה להשיגיםמלאים מותנה '!G37</f>
        <v>0</v>
      </c>
      <c r="G28" s="82">
        <f>F28+E28+E29</f>
        <v>105714.83363697381</v>
      </c>
    </row>
    <row r="29" spans="1:7" ht="20.25" x14ac:dyDescent="0.3">
      <c r="A29" s="33" t="s">
        <v>47</v>
      </c>
      <c r="B29" s="34" t="s">
        <v>54</v>
      </c>
      <c r="C29" s="34">
        <v>16.5</v>
      </c>
      <c r="D29" s="36">
        <f t="shared" si="0"/>
        <v>3356.0264646658352</v>
      </c>
      <c r="E29" s="37">
        <f t="shared" si="1"/>
        <v>55374.436666986279</v>
      </c>
      <c r="F29" s="81"/>
      <c r="G29" s="83"/>
    </row>
    <row r="30" spans="1:7" ht="20.25" x14ac:dyDescent="0.3">
      <c r="A30" s="35" t="s">
        <v>31</v>
      </c>
      <c r="B30" s="34"/>
      <c r="C30" s="34">
        <v>21</v>
      </c>
      <c r="D30" s="36">
        <f t="shared" si="0"/>
        <v>3356.0264646658352</v>
      </c>
      <c r="E30" s="37">
        <f t="shared" si="1"/>
        <v>70476.55575798254</v>
      </c>
      <c r="F30" s="80">
        <f>'בסיס לחלוקה להשיגיםמלאים מותנה '!G42</f>
        <v>0</v>
      </c>
      <c r="G30" s="82">
        <f>F30+E30+E31</f>
        <v>77524.211333780797</v>
      </c>
    </row>
    <row r="31" spans="1:7" ht="20.25" x14ac:dyDescent="0.3">
      <c r="A31" s="33" t="s">
        <v>38</v>
      </c>
      <c r="B31" s="38"/>
      <c r="C31" s="38">
        <v>2.1</v>
      </c>
      <c r="D31" s="36">
        <f t="shared" si="0"/>
        <v>3356.0264646658352</v>
      </c>
      <c r="E31" s="37">
        <f t="shared" si="1"/>
        <v>7047.6555757982542</v>
      </c>
      <c r="F31" s="81"/>
      <c r="G31" s="83"/>
    </row>
    <row r="32" spans="1:7" ht="21" thickBot="1" x14ac:dyDescent="0.35">
      <c r="A32" s="39"/>
      <c r="B32" s="40"/>
      <c r="C32" s="41">
        <f>SUM(C18:C31)</f>
        <v>1042.9000000000001</v>
      </c>
      <c r="D32" s="41"/>
      <c r="E32" s="42">
        <f>SUM(E18:E31)</f>
        <v>3500000.0000000005</v>
      </c>
      <c r="F32" s="43">
        <f>SUM(F18:F30)</f>
        <v>0</v>
      </c>
      <c r="G32" s="73">
        <f>SUM(G18:G30)</f>
        <v>3500000.0000000005</v>
      </c>
    </row>
    <row r="33" spans="1:7" ht="15.75" x14ac:dyDescent="0.25">
      <c r="A33" s="14"/>
      <c r="B33" s="14"/>
      <c r="C33" s="14"/>
      <c r="D33" s="14"/>
      <c r="E33" s="14"/>
      <c r="F33" s="14"/>
      <c r="G33" s="14"/>
    </row>
    <row r="34" spans="1:7" ht="15.75" x14ac:dyDescent="0.25">
      <c r="A34" s="14"/>
      <c r="B34" s="14"/>
      <c r="C34" s="14"/>
      <c r="D34" s="14"/>
      <c r="E34" s="14"/>
      <c r="F34" s="14"/>
      <c r="G34" s="14"/>
    </row>
    <row r="35" spans="1:7" ht="18.75" x14ac:dyDescent="0.3">
      <c r="A35" s="14"/>
      <c r="B35" s="18"/>
      <c r="C35" s="1"/>
      <c r="D35" s="14"/>
      <c r="E35" s="14"/>
      <c r="F35" s="14"/>
      <c r="G35" s="14"/>
    </row>
    <row r="36" spans="1:7" ht="15.75" x14ac:dyDescent="0.25">
      <c r="A36" s="14"/>
      <c r="B36" s="14"/>
      <c r="C36" s="14"/>
      <c r="D36" s="14"/>
      <c r="E36" s="14"/>
      <c r="F36" s="14"/>
      <c r="G36" s="14"/>
    </row>
    <row r="80" spans="4:6" x14ac:dyDescent="0.25">
      <c r="D80" s="4"/>
      <c r="E80" s="4"/>
      <c r="F80" s="4"/>
    </row>
  </sheetData>
  <mergeCells count="17">
    <mergeCell ref="F28:F29"/>
    <mergeCell ref="G28:G29"/>
    <mergeCell ref="F30:F31"/>
    <mergeCell ref="G30:G31"/>
    <mergeCell ref="F22:F23"/>
    <mergeCell ref="G22:G23"/>
    <mergeCell ref="F24:F25"/>
    <mergeCell ref="G24:G25"/>
    <mergeCell ref="F26:F27"/>
    <mergeCell ref="G26:G27"/>
    <mergeCell ref="D16:E16"/>
    <mergeCell ref="F16:F17"/>
    <mergeCell ref="G16:G17"/>
    <mergeCell ref="F18:F19"/>
    <mergeCell ref="G18:G19"/>
    <mergeCell ref="F20:F21"/>
    <mergeCell ref="G20:G21"/>
  </mergeCells>
  <pageMargins left="0.75" right="0.75" top="1" bottom="1" header="0.5" footer="0.5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rightToLeft="1" tabSelected="1" zoomScaleNormal="100" workbookViewId="0">
      <selection activeCell="F6" sqref="F6"/>
    </sheetView>
  </sheetViews>
  <sheetFormatPr defaultRowHeight="12.75" x14ac:dyDescent="0.2"/>
  <cols>
    <col min="1" max="1" width="9.42578125" customWidth="1"/>
    <col min="2" max="2" width="48.5703125" customWidth="1"/>
    <col min="3" max="4" width="9.28515625" customWidth="1"/>
    <col min="5" max="5" width="7" customWidth="1"/>
    <col min="6" max="6" width="9.85546875" customWidth="1"/>
    <col min="7" max="7" width="15.140625" bestFit="1" customWidth="1"/>
  </cols>
  <sheetData>
    <row r="1" spans="1:7" ht="15.75" x14ac:dyDescent="0.25">
      <c r="A1" s="9"/>
      <c r="B1" s="101" t="s">
        <v>51</v>
      </c>
      <c r="C1" s="101"/>
      <c r="D1" s="101"/>
      <c r="E1" s="101"/>
      <c r="F1" s="101"/>
      <c r="G1" s="15"/>
    </row>
    <row r="2" spans="1:7" ht="15.75" x14ac:dyDescent="0.25">
      <c r="A2" s="10"/>
      <c r="B2" s="5" t="s">
        <v>0</v>
      </c>
      <c r="C2" s="5"/>
      <c r="D2" s="5"/>
      <c r="E2" s="5"/>
      <c r="F2" s="5"/>
      <c r="G2" s="16"/>
    </row>
    <row r="3" spans="1:7" ht="15.75" x14ac:dyDescent="0.25">
      <c r="A3" s="10"/>
      <c r="B3" s="6" t="s">
        <v>1</v>
      </c>
      <c r="C3" s="6"/>
      <c r="D3" s="11"/>
      <c r="E3" s="11" t="s">
        <v>2</v>
      </c>
      <c r="F3" s="17">
        <v>0</v>
      </c>
      <c r="G3" s="16"/>
    </row>
    <row r="4" spans="1:7" ht="15.75" x14ac:dyDescent="0.25">
      <c r="A4" s="10"/>
      <c r="B4" s="7" t="s">
        <v>37</v>
      </c>
      <c r="C4" s="7"/>
      <c r="D4" s="11"/>
      <c r="E4" s="11"/>
      <c r="F4" s="11"/>
      <c r="G4" s="16"/>
    </row>
    <row r="5" spans="1:7" ht="15.75" x14ac:dyDescent="0.25">
      <c r="A5" s="10"/>
      <c r="B5" s="5" t="s">
        <v>3</v>
      </c>
      <c r="C5" s="5"/>
      <c r="D5" s="11"/>
      <c r="E5" s="11"/>
      <c r="F5" s="11">
        <f>F3/C43</f>
        <v>0</v>
      </c>
      <c r="G5" s="16"/>
    </row>
    <row r="6" spans="1:7" ht="15.75" x14ac:dyDescent="0.25">
      <c r="A6" s="10"/>
      <c r="B6" s="5"/>
      <c r="C6" s="5"/>
      <c r="D6" s="11"/>
      <c r="E6" s="11"/>
      <c r="F6" s="11"/>
      <c r="G6" s="16"/>
    </row>
    <row r="7" spans="1:7" ht="31.5" x14ac:dyDescent="0.25">
      <c r="A7" s="8" t="s">
        <v>29</v>
      </c>
      <c r="B7" s="19" t="s">
        <v>28</v>
      </c>
      <c r="C7" s="47" t="s">
        <v>19</v>
      </c>
      <c r="D7" s="48" t="s">
        <v>27</v>
      </c>
      <c r="E7" s="48" t="s">
        <v>8</v>
      </c>
      <c r="F7" s="48" t="s">
        <v>9</v>
      </c>
      <c r="G7" s="49" t="s">
        <v>32</v>
      </c>
    </row>
    <row r="8" spans="1:7" ht="15.75" x14ac:dyDescent="0.25">
      <c r="A8" s="98" t="s">
        <v>20</v>
      </c>
      <c r="B8" s="12" t="s">
        <v>18</v>
      </c>
      <c r="C8" s="50">
        <f>10%*'4125000'!C18</f>
        <v>32.5</v>
      </c>
      <c r="D8" s="50"/>
      <c r="E8" s="51">
        <f t="shared" ref="E8:E42" si="0">$F$5</f>
        <v>0</v>
      </c>
      <c r="F8" s="52">
        <f t="shared" ref="F8:F42" si="1">D8*E8</f>
        <v>0</v>
      </c>
      <c r="G8" s="94">
        <f>SUM(F8:F15)</f>
        <v>0</v>
      </c>
    </row>
    <row r="9" spans="1:7" ht="15.75" x14ac:dyDescent="0.25">
      <c r="A9" s="98"/>
      <c r="B9" s="12" t="s">
        <v>16</v>
      </c>
      <c r="C9" s="50">
        <f>20%*'4125000'!C18</f>
        <v>65</v>
      </c>
      <c r="D9" s="50"/>
      <c r="E9" s="51">
        <f t="shared" si="0"/>
        <v>0</v>
      </c>
      <c r="F9" s="52">
        <f t="shared" si="1"/>
        <v>0</v>
      </c>
      <c r="G9" s="99"/>
    </row>
    <row r="10" spans="1:7" ht="15.75" x14ac:dyDescent="0.25">
      <c r="A10" s="98"/>
      <c r="B10" s="12" t="s">
        <v>15</v>
      </c>
      <c r="C10" s="50">
        <f>10%*'4125000'!C18</f>
        <v>32.5</v>
      </c>
      <c r="D10" s="50"/>
      <c r="E10" s="51">
        <f t="shared" si="0"/>
        <v>0</v>
      </c>
      <c r="F10" s="52">
        <f t="shared" si="1"/>
        <v>0</v>
      </c>
      <c r="G10" s="99"/>
    </row>
    <row r="11" spans="1:7" ht="15.75" x14ac:dyDescent="0.25">
      <c r="A11" s="98"/>
      <c r="B11" s="12" t="s">
        <v>34</v>
      </c>
      <c r="C11" s="50">
        <f>15%*'4125000'!C18</f>
        <v>48.75</v>
      </c>
      <c r="D11" s="50"/>
      <c r="E11" s="51">
        <f t="shared" si="0"/>
        <v>0</v>
      </c>
      <c r="F11" s="52">
        <f t="shared" si="1"/>
        <v>0</v>
      </c>
      <c r="G11" s="99"/>
    </row>
    <row r="12" spans="1:7" ht="15.75" x14ac:dyDescent="0.25">
      <c r="A12" s="98"/>
      <c r="B12" s="12" t="s">
        <v>12</v>
      </c>
      <c r="C12" s="50">
        <v>0</v>
      </c>
      <c r="D12" s="50"/>
      <c r="E12" s="51">
        <f t="shared" si="0"/>
        <v>0</v>
      </c>
      <c r="F12" s="52">
        <f t="shared" si="1"/>
        <v>0</v>
      </c>
      <c r="G12" s="99"/>
    </row>
    <row r="13" spans="1:7" ht="15.75" x14ac:dyDescent="0.25">
      <c r="A13" s="98"/>
      <c r="B13" s="12" t="s">
        <v>35</v>
      </c>
      <c r="C13" s="50">
        <v>0</v>
      </c>
      <c r="D13" s="50"/>
      <c r="E13" s="51">
        <f t="shared" si="0"/>
        <v>0</v>
      </c>
      <c r="F13" s="52">
        <f t="shared" si="1"/>
        <v>0</v>
      </c>
      <c r="G13" s="99"/>
    </row>
    <row r="14" spans="1:7" ht="15.75" x14ac:dyDescent="0.25">
      <c r="A14" s="98"/>
      <c r="B14" s="12" t="s">
        <v>17</v>
      </c>
      <c r="C14" s="50">
        <f>10%*'4125000'!C18</f>
        <v>32.5</v>
      </c>
      <c r="D14" s="50"/>
      <c r="E14" s="51">
        <f t="shared" si="0"/>
        <v>0</v>
      </c>
      <c r="F14" s="52">
        <f t="shared" si="1"/>
        <v>0</v>
      </c>
      <c r="G14" s="99"/>
    </row>
    <row r="15" spans="1:7" ht="15.75" x14ac:dyDescent="0.25">
      <c r="A15" s="98"/>
      <c r="B15" s="12" t="s">
        <v>36</v>
      </c>
      <c r="C15" s="50">
        <f>40%*'4125000'!C18</f>
        <v>130</v>
      </c>
      <c r="D15" s="50"/>
      <c r="E15" s="51">
        <f t="shared" si="0"/>
        <v>0</v>
      </c>
      <c r="F15" s="52">
        <f t="shared" si="1"/>
        <v>0</v>
      </c>
      <c r="G15" s="99"/>
    </row>
    <row r="16" spans="1:7" ht="15.75" x14ac:dyDescent="0.25">
      <c r="A16" s="91" t="s">
        <v>21</v>
      </c>
      <c r="B16" s="12" t="s">
        <v>18</v>
      </c>
      <c r="C16" s="50">
        <f>10%*'4125000'!C20</f>
        <v>20</v>
      </c>
      <c r="D16" s="50"/>
      <c r="E16" s="51">
        <f t="shared" si="0"/>
        <v>0</v>
      </c>
      <c r="F16" s="52">
        <f t="shared" si="1"/>
        <v>0</v>
      </c>
      <c r="G16" s="94">
        <f>SUM(F16:F21)</f>
        <v>0</v>
      </c>
    </row>
    <row r="17" spans="1:7" ht="15.75" x14ac:dyDescent="0.25">
      <c r="A17" s="92"/>
      <c r="B17" s="12" t="s">
        <v>16</v>
      </c>
      <c r="C17" s="50">
        <f>20%*'4125000'!C20</f>
        <v>40</v>
      </c>
      <c r="D17" s="50"/>
      <c r="E17" s="51">
        <f t="shared" si="0"/>
        <v>0</v>
      </c>
      <c r="F17" s="52">
        <f t="shared" si="1"/>
        <v>0</v>
      </c>
      <c r="G17" s="94"/>
    </row>
    <row r="18" spans="1:7" ht="15.75" x14ac:dyDescent="0.25">
      <c r="A18" s="92"/>
      <c r="B18" s="12" t="s">
        <v>15</v>
      </c>
      <c r="C18" s="50">
        <f>10%*'4125000'!C20</f>
        <v>20</v>
      </c>
      <c r="D18" s="50"/>
      <c r="E18" s="51">
        <f t="shared" si="0"/>
        <v>0</v>
      </c>
      <c r="F18" s="52">
        <f t="shared" si="1"/>
        <v>0</v>
      </c>
      <c r="G18" s="94"/>
    </row>
    <row r="19" spans="1:7" ht="15.75" x14ac:dyDescent="0.25">
      <c r="A19" s="92"/>
      <c r="B19" s="12" t="s">
        <v>34</v>
      </c>
      <c r="C19" s="50">
        <f>15%*'4125000'!C20</f>
        <v>30</v>
      </c>
      <c r="D19" s="50"/>
      <c r="E19" s="51">
        <f t="shared" si="0"/>
        <v>0</v>
      </c>
      <c r="F19" s="52">
        <f t="shared" si="1"/>
        <v>0</v>
      </c>
      <c r="G19" s="94"/>
    </row>
    <row r="20" spans="1:7" ht="15.75" x14ac:dyDescent="0.25">
      <c r="A20" s="92"/>
      <c r="B20" s="12" t="s">
        <v>17</v>
      </c>
      <c r="C20" s="50">
        <f>10%*'4125000'!C20</f>
        <v>20</v>
      </c>
      <c r="D20" s="50"/>
      <c r="E20" s="51">
        <f t="shared" si="0"/>
        <v>0</v>
      </c>
      <c r="F20" s="52">
        <f t="shared" si="1"/>
        <v>0</v>
      </c>
      <c r="G20" s="94"/>
    </row>
    <row r="21" spans="1:7" ht="15.75" x14ac:dyDescent="0.25">
      <c r="A21" s="93"/>
      <c r="B21" s="12" t="s">
        <v>36</v>
      </c>
      <c r="C21" s="50">
        <f>40%*'4125000'!C20</f>
        <v>80</v>
      </c>
      <c r="D21" s="50"/>
      <c r="E21" s="51">
        <f t="shared" si="0"/>
        <v>0</v>
      </c>
      <c r="F21" s="52">
        <f t="shared" si="1"/>
        <v>0</v>
      </c>
      <c r="G21" s="94"/>
    </row>
    <row r="22" spans="1:7" ht="15.75" x14ac:dyDescent="0.25">
      <c r="A22" s="95" t="s">
        <v>22</v>
      </c>
      <c r="B22" s="12" t="s">
        <v>18</v>
      </c>
      <c r="C22" s="50">
        <f>10%*'4125000'!C22</f>
        <v>35</v>
      </c>
      <c r="D22" s="50"/>
      <c r="E22" s="51">
        <f t="shared" si="0"/>
        <v>0</v>
      </c>
      <c r="F22" s="52">
        <f t="shared" si="1"/>
        <v>0</v>
      </c>
      <c r="G22" s="94">
        <f>SUM(F22:F27)</f>
        <v>0</v>
      </c>
    </row>
    <row r="23" spans="1:7" ht="15.75" x14ac:dyDescent="0.25">
      <c r="A23" s="96"/>
      <c r="B23" s="12" t="s">
        <v>16</v>
      </c>
      <c r="C23" s="50">
        <f>20%*'4125000'!C22</f>
        <v>70</v>
      </c>
      <c r="D23" s="50"/>
      <c r="E23" s="51">
        <f t="shared" si="0"/>
        <v>0</v>
      </c>
      <c r="F23" s="52">
        <f t="shared" si="1"/>
        <v>0</v>
      </c>
      <c r="G23" s="94"/>
    </row>
    <row r="24" spans="1:7" ht="15.75" x14ac:dyDescent="0.25">
      <c r="A24" s="96"/>
      <c r="B24" s="12" t="s">
        <v>15</v>
      </c>
      <c r="C24" s="50">
        <f>10%*'4125000'!C22</f>
        <v>35</v>
      </c>
      <c r="D24" s="50"/>
      <c r="E24" s="51">
        <f t="shared" si="0"/>
        <v>0</v>
      </c>
      <c r="F24" s="52">
        <f t="shared" si="1"/>
        <v>0</v>
      </c>
      <c r="G24" s="94"/>
    </row>
    <row r="25" spans="1:7" ht="15.75" x14ac:dyDescent="0.25">
      <c r="A25" s="96"/>
      <c r="B25" s="12" t="s">
        <v>26</v>
      </c>
      <c r="C25" s="50">
        <f>15%*'4125000'!C22</f>
        <v>52.5</v>
      </c>
      <c r="D25" s="50"/>
      <c r="E25" s="51">
        <f t="shared" si="0"/>
        <v>0</v>
      </c>
      <c r="F25" s="52">
        <f t="shared" si="1"/>
        <v>0</v>
      </c>
      <c r="G25" s="94"/>
    </row>
    <row r="26" spans="1:7" ht="15.75" x14ac:dyDescent="0.25">
      <c r="A26" s="96"/>
      <c r="B26" s="12" t="s">
        <v>17</v>
      </c>
      <c r="C26" s="50">
        <v>35</v>
      </c>
      <c r="D26" s="50"/>
      <c r="E26" s="51">
        <f t="shared" si="0"/>
        <v>0</v>
      </c>
      <c r="F26" s="52">
        <f t="shared" si="1"/>
        <v>0</v>
      </c>
      <c r="G26" s="94"/>
    </row>
    <row r="27" spans="1:7" ht="15.75" x14ac:dyDescent="0.25">
      <c r="A27" s="97"/>
      <c r="B27" s="12" t="s">
        <v>36</v>
      </c>
      <c r="C27" s="50">
        <f>40%*'4125000'!C22</f>
        <v>140</v>
      </c>
      <c r="D27" s="50"/>
      <c r="E27" s="51">
        <f t="shared" si="0"/>
        <v>0</v>
      </c>
      <c r="F27" s="52">
        <f t="shared" si="1"/>
        <v>0</v>
      </c>
      <c r="G27" s="94"/>
    </row>
    <row r="28" spans="1:7" ht="15.75" x14ac:dyDescent="0.25">
      <c r="A28" s="84" t="s">
        <v>24</v>
      </c>
      <c r="B28" s="12" t="s">
        <v>16</v>
      </c>
      <c r="C28" s="50">
        <f>10%*'4125000'!C24</f>
        <v>4.6000000000000005</v>
      </c>
      <c r="D28" s="50"/>
      <c r="E28" s="51">
        <f t="shared" si="0"/>
        <v>0</v>
      </c>
      <c r="F28" s="52">
        <f t="shared" si="1"/>
        <v>0</v>
      </c>
      <c r="G28" s="87">
        <f>SUM(F28:F33)</f>
        <v>0</v>
      </c>
    </row>
    <row r="29" spans="1:7" ht="15.75" x14ac:dyDescent="0.25">
      <c r="A29" s="85"/>
      <c r="B29" s="12" t="s">
        <v>39</v>
      </c>
      <c r="C29" s="50">
        <f>10%*'4125000'!C24</f>
        <v>4.6000000000000005</v>
      </c>
      <c r="D29" s="50"/>
      <c r="E29" s="51">
        <f t="shared" si="0"/>
        <v>0</v>
      </c>
      <c r="F29" s="52">
        <f t="shared" si="1"/>
        <v>0</v>
      </c>
      <c r="G29" s="88"/>
    </row>
    <row r="30" spans="1:7" ht="15.75" x14ac:dyDescent="0.25">
      <c r="A30" s="85"/>
      <c r="B30" s="12" t="s">
        <v>49</v>
      </c>
      <c r="C30" s="50">
        <f>20%*'4125000'!C24</f>
        <v>9.2000000000000011</v>
      </c>
      <c r="D30" s="50"/>
      <c r="E30" s="51">
        <f t="shared" si="0"/>
        <v>0</v>
      </c>
      <c r="F30" s="52">
        <f t="shared" si="1"/>
        <v>0</v>
      </c>
      <c r="G30" s="88"/>
    </row>
    <row r="31" spans="1:7" ht="15.75" x14ac:dyDescent="0.25">
      <c r="A31" s="85"/>
      <c r="B31" s="20" t="s">
        <v>26</v>
      </c>
      <c r="C31" s="50">
        <f>15%*'4125000'!C24</f>
        <v>6.8999999999999995</v>
      </c>
      <c r="D31" s="50"/>
      <c r="E31" s="51">
        <f t="shared" si="0"/>
        <v>0</v>
      </c>
      <c r="F31" s="52">
        <f t="shared" si="1"/>
        <v>0</v>
      </c>
      <c r="G31" s="88"/>
    </row>
    <row r="32" spans="1:7" ht="15.75" x14ac:dyDescent="0.25">
      <c r="A32" s="85"/>
      <c r="B32" s="12" t="s">
        <v>23</v>
      </c>
      <c r="C32" s="50">
        <f>10%*'4125000'!C24</f>
        <v>4.6000000000000005</v>
      </c>
      <c r="D32" s="50"/>
      <c r="E32" s="51">
        <f t="shared" si="0"/>
        <v>0</v>
      </c>
      <c r="F32" s="52">
        <f t="shared" si="1"/>
        <v>0</v>
      </c>
      <c r="G32" s="88"/>
    </row>
    <row r="33" spans="1:7" ht="15.75" x14ac:dyDescent="0.25">
      <c r="A33" s="86"/>
      <c r="B33" s="12" t="s">
        <v>36</v>
      </c>
      <c r="C33" s="50">
        <f>40%*'4125000'!C24</f>
        <v>18.400000000000002</v>
      </c>
      <c r="D33" s="50"/>
      <c r="E33" s="51">
        <f t="shared" si="0"/>
        <v>0</v>
      </c>
      <c r="F33" s="52">
        <f t="shared" si="1"/>
        <v>0</v>
      </c>
      <c r="G33" s="100"/>
    </row>
    <row r="34" spans="1:7" ht="15.75" x14ac:dyDescent="0.25">
      <c r="A34" s="95" t="s">
        <v>25</v>
      </c>
      <c r="B34" s="12" t="s">
        <v>16</v>
      </c>
      <c r="C34" s="50">
        <f>10%*'4125000'!C26</f>
        <v>0.70000000000000007</v>
      </c>
      <c r="D34" s="50"/>
      <c r="E34" s="51">
        <f t="shared" si="0"/>
        <v>0</v>
      </c>
      <c r="F34" s="52">
        <f t="shared" si="1"/>
        <v>0</v>
      </c>
      <c r="G34" s="87">
        <f>SUM(F34:F36)</f>
        <v>0</v>
      </c>
    </row>
    <row r="35" spans="1:7" ht="15.75" x14ac:dyDescent="0.25">
      <c r="A35" s="96"/>
      <c r="B35" s="12" t="s">
        <v>23</v>
      </c>
      <c r="C35" s="50">
        <f>10%*'4125000'!C26</f>
        <v>0.70000000000000007</v>
      </c>
      <c r="D35" s="50"/>
      <c r="E35" s="51">
        <f t="shared" si="0"/>
        <v>0</v>
      </c>
      <c r="F35" s="52">
        <f t="shared" si="1"/>
        <v>0</v>
      </c>
      <c r="G35" s="88"/>
    </row>
    <row r="36" spans="1:7" ht="15.75" x14ac:dyDescent="0.25">
      <c r="A36" s="97"/>
      <c r="B36" s="12" t="s">
        <v>36</v>
      </c>
      <c r="C36" s="50">
        <f>40%*'4125000'!C26</f>
        <v>2.8000000000000003</v>
      </c>
      <c r="D36" s="50"/>
      <c r="E36" s="51">
        <f t="shared" si="0"/>
        <v>0</v>
      </c>
      <c r="F36" s="52">
        <f t="shared" si="1"/>
        <v>0</v>
      </c>
      <c r="G36" s="100"/>
    </row>
    <row r="37" spans="1:7" ht="15.75" x14ac:dyDescent="0.25">
      <c r="A37" s="84" t="s">
        <v>30</v>
      </c>
      <c r="B37" s="12" t="s">
        <v>41</v>
      </c>
      <c r="C37" s="50">
        <f>10%*'4125000'!C28</f>
        <v>1.5</v>
      </c>
      <c r="D37" s="50"/>
      <c r="E37" s="51">
        <f t="shared" si="0"/>
        <v>0</v>
      </c>
      <c r="F37" s="52">
        <f t="shared" si="1"/>
        <v>0</v>
      </c>
      <c r="G37" s="87">
        <f>SUM(F37:F41)</f>
        <v>0</v>
      </c>
    </row>
    <row r="38" spans="1:7" ht="15.75" x14ac:dyDescent="0.25">
      <c r="A38" s="85"/>
      <c r="B38" s="12" t="s">
        <v>39</v>
      </c>
      <c r="C38" s="50">
        <f>10%*'4125000'!C28</f>
        <v>1.5</v>
      </c>
      <c r="D38" s="50"/>
      <c r="E38" s="51">
        <f t="shared" si="0"/>
        <v>0</v>
      </c>
      <c r="F38" s="52">
        <f t="shared" si="1"/>
        <v>0</v>
      </c>
      <c r="G38" s="88"/>
    </row>
    <row r="39" spans="1:7" ht="15.75" x14ac:dyDescent="0.25">
      <c r="A39" s="85"/>
      <c r="B39" s="12" t="s">
        <v>40</v>
      </c>
      <c r="C39" s="50">
        <f>10%*'4125000'!C28</f>
        <v>1.5</v>
      </c>
      <c r="D39" s="50"/>
      <c r="E39" s="51">
        <f t="shared" si="0"/>
        <v>0</v>
      </c>
      <c r="F39" s="52">
        <f t="shared" si="1"/>
        <v>0</v>
      </c>
      <c r="G39" s="88"/>
    </row>
    <row r="40" spans="1:7" ht="15.75" x14ac:dyDescent="0.25">
      <c r="A40" s="85"/>
      <c r="B40" s="20" t="s">
        <v>48</v>
      </c>
      <c r="C40" s="50">
        <f>25%*'4125000'!C28</f>
        <v>3.75</v>
      </c>
      <c r="D40" s="50"/>
      <c r="E40" s="51">
        <f t="shared" si="0"/>
        <v>0</v>
      </c>
      <c r="F40" s="52">
        <f t="shared" si="1"/>
        <v>0</v>
      </c>
      <c r="G40" s="88"/>
    </row>
    <row r="41" spans="1:7" ht="16.5" thickBot="1" x14ac:dyDescent="0.3">
      <c r="A41" s="86"/>
      <c r="B41" s="13" t="s">
        <v>36</v>
      </c>
      <c r="C41" s="53">
        <f>40%*'4125000'!C28</f>
        <v>6</v>
      </c>
      <c r="D41" s="50"/>
      <c r="E41" s="51">
        <f t="shared" si="0"/>
        <v>0</v>
      </c>
      <c r="F41" s="52">
        <f t="shared" si="1"/>
        <v>0</v>
      </c>
      <c r="G41" s="88"/>
    </row>
    <row r="42" spans="1:7" ht="16.5" thickBot="1" x14ac:dyDescent="0.3">
      <c r="A42" s="46" t="s">
        <v>43</v>
      </c>
      <c r="B42" s="13" t="s">
        <v>44</v>
      </c>
      <c r="C42" s="53">
        <f>20%*'4125000'!C30</f>
        <v>4.2</v>
      </c>
      <c r="D42" s="50"/>
      <c r="E42" s="51">
        <f t="shared" si="0"/>
        <v>0</v>
      </c>
      <c r="F42" s="65">
        <f t="shared" si="1"/>
        <v>0</v>
      </c>
      <c r="G42" s="67">
        <f>F42</f>
        <v>0</v>
      </c>
    </row>
    <row r="43" spans="1:7" ht="16.5" thickBot="1" x14ac:dyDescent="0.3">
      <c r="A43" s="89" t="s">
        <v>9</v>
      </c>
      <c r="B43" s="90"/>
      <c r="C43" s="54">
        <f>SUM(C8:C42)</f>
        <v>989.70000000000016</v>
      </c>
      <c r="D43" s="55">
        <f>SUM(D8:D42)</f>
        <v>0</v>
      </c>
      <c r="E43" s="56"/>
      <c r="F43" s="57">
        <f>SUM(F8:F42)</f>
        <v>0</v>
      </c>
      <c r="G43" s="66">
        <f>SUM(G8:G42)</f>
        <v>0</v>
      </c>
    </row>
    <row r="45" spans="1:7" ht="15.75" x14ac:dyDescent="0.25">
      <c r="B45" s="44" t="s">
        <v>53</v>
      </c>
      <c r="C45" s="44"/>
      <c r="D45" s="44"/>
      <c r="E45" s="44"/>
      <c r="F45" s="44"/>
      <c r="G45" s="45">
        <f>F3-G43</f>
        <v>0</v>
      </c>
    </row>
  </sheetData>
  <mergeCells count="14">
    <mergeCell ref="A8:A15"/>
    <mergeCell ref="G8:G15"/>
    <mergeCell ref="G28:G33"/>
    <mergeCell ref="B1:F1"/>
    <mergeCell ref="A34:A36"/>
    <mergeCell ref="G34:G36"/>
    <mergeCell ref="A37:A41"/>
    <mergeCell ref="G37:G41"/>
    <mergeCell ref="A43:B43"/>
    <mergeCell ref="A16:A21"/>
    <mergeCell ref="G16:G21"/>
    <mergeCell ref="A22:A27"/>
    <mergeCell ref="G22:G27"/>
    <mergeCell ref="A28:A33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rightToLeft="1" workbookViewId="0">
      <selection activeCell="A16" sqref="A16"/>
    </sheetView>
  </sheetViews>
  <sheetFormatPr defaultRowHeight="12.75" x14ac:dyDescent="0.2"/>
  <cols>
    <col min="1" max="1" width="69.7109375" bestFit="1" customWidth="1"/>
    <col min="3" max="3" width="9" bestFit="1" customWidth="1"/>
    <col min="4" max="4" width="12.7109375" bestFit="1" customWidth="1"/>
    <col min="5" max="5" width="17" bestFit="1" customWidth="1"/>
    <col min="6" max="6" width="17.5703125" bestFit="1" customWidth="1"/>
    <col min="7" max="7" width="34.7109375" bestFit="1" customWidth="1"/>
  </cols>
  <sheetData>
    <row r="1" spans="1:7" ht="15.75" x14ac:dyDescent="0.25">
      <c r="A1" s="14"/>
      <c r="B1" s="14"/>
      <c r="C1" s="14"/>
      <c r="D1" s="14"/>
      <c r="E1" s="14"/>
      <c r="F1" s="14"/>
      <c r="G1" s="14"/>
    </row>
    <row r="2" spans="1:7" ht="18.75" x14ac:dyDescent="0.3">
      <c r="A2" s="14"/>
      <c r="B2" s="18"/>
      <c r="C2" s="1"/>
      <c r="D2" s="14"/>
      <c r="E2" s="14"/>
      <c r="F2" s="14"/>
      <c r="G2" s="14"/>
    </row>
    <row r="3" spans="1:7" ht="15.75" x14ac:dyDescent="0.25">
      <c r="A3" s="14"/>
      <c r="B3" s="14"/>
      <c r="C3" s="14"/>
      <c r="D3" s="14"/>
      <c r="E3" s="14"/>
      <c r="F3" s="14"/>
      <c r="G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4125000</vt:lpstr>
      <vt:lpstr>בסיס לחלוקה להשיגיםמלאים מותנה </vt:lpstr>
      <vt:lpstr>גיליון2</vt:lpstr>
      <vt:lpstr>'4125000'!WPrint_Area_W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nisimr</dc:creator>
  <cp:lastModifiedBy>גולן ג'מבר</cp:lastModifiedBy>
  <cp:lastPrinted>2016-01-18T13:22:26Z</cp:lastPrinted>
  <dcterms:created xsi:type="dcterms:W3CDTF">2011-09-20T06:29:41Z</dcterms:created>
  <dcterms:modified xsi:type="dcterms:W3CDTF">2017-05-24T12:42:14Z</dcterms:modified>
</cp:coreProperties>
</file>